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2" windowHeight="5760" activeTab="0"/>
  </bookViews>
  <sheets>
    <sheet name="Sheet2" sheetId="1" r:id="rId1"/>
    <sheet name="Sheet3" sheetId="2" r:id="rId2"/>
  </sheets>
  <definedNames>
    <definedName name="_xlnm.Print_Area" localSheetId="0">'Sheet2'!$A$1:$N$47</definedName>
    <definedName name="Z_A6E1D302_96B8_463E_A1C0_9FFA39897F9A_.wvu.Cols" localSheetId="0" hidden="1">'Sheet2'!$G:$G,'Sheet2'!$L:$L</definedName>
  </definedNames>
  <calcPr fullCalcOnLoad="1"/>
</workbook>
</file>

<file path=xl/sharedStrings.xml><?xml version="1.0" encoding="utf-8"?>
<sst xmlns="http://schemas.openxmlformats.org/spreadsheetml/2006/main" count="60" uniqueCount="57">
  <si>
    <t>INCOME FROM OTHER SOURCES</t>
  </si>
  <si>
    <t>TOTAL SALARY</t>
  </si>
  <si>
    <t>REBATE U/S 80G</t>
  </si>
  <si>
    <t>BALANCE SALARY</t>
  </si>
  <si>
    <t>BALANCE INCOME</t>
  </si>
  <si>
    <t>REBATE OF HOUSE RENT</t>
  </si>
  <si>
    <t>SAVINGS</t>
  </si>
  <si>
    <t>GPF</t>
  </si>
  <si>
    <t>GIS</t>
  </si>
  <si>
    <t>PPF</t>
  </si>
  <si>
    <t>ELSS</t>
  </si>
  <si>
    <t>TUTION FEE</t>
  </si>
  <si>
    <t>PRINCIPAL OF HOUSE LOAN PAID</t>
  </si>
  <si>
    <t>TAXABLE INCOME</t>
  </si>
  <si>
    <t>INCOME TAX</t>
  </si>
  <si>
    <t>UPTO 5LAKH@10%</t>
  </si>
  <si>
    <t>EDUCATION CESS @3%</t>
  </si>
  <si>
    <t>TOTAL TAX</t>
  </si>
  <si>
    <t>U/S 80D MAX. 15000 MEDICAL INSURANCE</t>
  </si>
  <si>
    <t>U/S 80L MAX. 50000 HANDICAPPED</t>
  </si>
  <si>
    <t>U/S 80DDB MAX. 40000 MEDICAL SPL. DISEASES</t>
  </si>
  <si>
    <t>U/S 80DD MAX. 50000 DEPENDENT HANDICAPPED</t>
  </si>
  <si>
    <t>U/S 80 E MAX. 15000 INTEREST ON EDUCATION LOAN</t>
  </si>
  <si>
    <t>UPTO 8LAKH @20%</t>
  </si>
  <si>
    <t>ABOVE 8 LAKH @30%</t>
  </si>
  <si>
    <t>NSC</t>
  </si>
  <si>
    <t>ANY OTHER SAVING</t>
  </si>
  <si>
    <t>INFRASTRUCTURE BONDS</t>
  </si>
  <si>
    <t>GROSS SALARY(INCLUDING HOUSE RENT)</t>
  </si>
  <si>
    <t>pl.deduct rs……….p.m. from my salary.</t>
  </si>
  <si>
    <t>GENERAL</t>
  </si>
  <si>
    <t>LADIES</t>
  </si>
  <si>
    <t>SIGNATURE</t>
  </si>
  <si>
    <t>REBATE IN SEC. VI A</t>
  </si>
  <si>
    <t>LIFE INSURANCE</t>
  </si>
  <si>
    <t>UTI ULIP</t>
  </si>
  <si>
    <t>ACCRUED INTEREST ON NSC</t>
  </si>
  <si>
    <t>SURCHARGE @10% (INCOME ABOVE 10 LAKH)</t>
  </si>
  <si>
    <t>SR. CITIZEN</t>
  </si>
  <si>
    <t>REBATE IN SAVINGS U/S 80C(MAX. 1.2 LAKH)</t>
  </si>
  <si>
    <t>TAX PAID</t>
  </si>
  <si>
    <t>BALANCE TAX</t>
  </si>
  <si>
    <t>HRA REBATE</t>
  </si>
  <si>
    <t>YES</t>
  </si>
  <si>
    <t>NO</t>
  </si>
  <si>
    <t>WHETHER HQ IN METROPOLIS CITY</t>
  </si>
  <si>
    <t>Salary ( BP + DA )</t>
  </si>
  <si>
    <t>AMT. OF HRA RECEIVED</t>
  </si>
  <si>
    <t>RENT ACTUALLY PAID</t>
  </si>
  <si>
    <t>EXEMPTED AMT. OF HRA</t>
  </si>
  <si>
    <t>CLICK TO CALCULATE</t>
  </si>
  <si>
    <t>NAME OF EMPLOYEE WITH PLACE OF POSTING</t>
  </si>
  <si>
    <r>
      <t xml:space="preserve">CATEGORY </t>
    </r>
    <r>
      <rPr>
        <b/>
        <sz val="11"/>
        <color indexed="10"/>
        <rFont val="Calibri"/>
        <family val="2"/>
      </rPr>
      <t>(CLICK ON BLUE BOX)</t>
    </r>
  </si>
  <si>
    <r>
      <t xml:space="preserve">GENERAL-1.6LAKH/  </t>
    </r>
    <r>
      <rPr>
        <b/>
        <sz val="11"/>
        <color indexed="10"/>
        <rFont val="Calibri"/>
        <family val="2"/>
      </rPr>
      <t>LADIES-1.9 LAKH/</t>
    </r>
    <r>
      <rPr>
        <b/>
        <sz val="11"/>
        <color indexed="8"/>
        <rFont val="Calibri"/>
        <family val="2"/>
      </rPr>
      <t>SR. CITIZEN 2.40LAKH</t>
    </r>
  </si>
  <si>
    <t>PLEASE FILL LIGHT SHADED CELLS ONLY &amp; CLICK.</t>
  </si>
  <si>
    <t>INTEREST ON HOUSE LOAN(MAX. 1.5 LAKH)</t>
  </si>
  <si>
    <t>www.employeesforum.yolasite.com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</si>
</sst>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;[Red][$Rs.-4009]\ #,##0"/>
    <numFmt numFmtId="165" formatCode="[$Rs.-4009]\ #,##0;[$Rs.-4009]\ \-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Raavi"/>
      <family val="2"/>
    </font>
    <font>
      <sz val="11"/>
      <color indexed="9"/>
      <name val="Raavi"/>
      <family val="2"/>
    </font>
    <font>
      <sz val="11"/>
      <color indexed="20"/>
      <name val="Raavi"/>
      <family val="2"/>
    </font>
    <font>
      <b/>
      <sz val="11"/>
      <color indexed="52"/>
      <name val="Raavi"/>
      <family val="2"/>
    </font>
    <font>
      <b/>
      <sz val="11"/>
      <color indexed="9"/>
      <name val="Raavi"/>
      <family val="2"/>
    </font>
    <font>
      <i/>
      <sz val="11"/>
      <color indexed="23"/>
      <name val="Raavi"/>
      <family val="2"/>
    </font>
    <font>
      <sz val="11"/>
      <color indexed="17"/>
      <name val="Raavi"/>
      <family val="2"/>
    </font>
    <font>
      <b/>
      <sz val="15"/>
      <color indexed="56"/>
      <name val="Raavi"/>
      <family val="2"/>
    </font>
    <font>
      <b/>
      <sz val="13"/>
      <color indexed="56"/>
      <name val="Raavi"/>
      <family val="2"/>
    </font>
    <font>
      <b/>
      <sz val="11"/>
      <color indexed="56"/>
      <name val="Raavi"/>
      <family val="2"/>
    </font>
    <font>
      <sz val="11"/>
      <color indexed="62"/>
      <name val="Raavi"/>
      <family val="2"/>
    </font>
    <font>
      <sz val="11"/>
      <color indexed="52"/>
      <name val="Raavi"/>
      <family val="2"/>
    </font>
    <font>
      <sz val="11"/>
      <color indexed="60"/>
      <name val="Raavi"/>
      <family val="2"/>
    </font>
    <font>
      <b/>
      <sz val="11"/>
      <color indexed="63"/>
      <name val="Raavi"/>
      <family val="2"/>
    </font>
    <font>
      <b/>
      <sz val="18"/>
      <color indexed="56"/>
      <name val="Raavi"/>
      <family val="2"/>
    </font>
    <font>
      <b/>
      <sz val="11"/>
      <color indexed="8"/>
      <name val="Raavi"/>
      <family val="2"/>
    </font>
    <font>
      <sz val="11"/>
      <color indexed="10"/>
      <name val="Raavi"/>
      <family val="2"/>
    </font>
    <font>
      <b/>
      <sz val="12"/>
      <color indexed="8"/>
      <name val="Calibri"/>
      <family val="2"/>
    </font>
    <font>
      <b/>
      <sz val="11"/>
      <color indexed="47"/>
      <name val="Calibri"/>
      <family val="2"/>
    </font>
    <font>
      <b/>
      <sz val="22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9"/>
      <name val="Calibri"/>
      <family val="2"/>
    </font>
    <font>
      <u val="single"/>
      <sz val="11"/>
      <color indexed="12"/>
      <name val="Raavi"/>
      <family val="2"/>
    </font>
    <font>
      <u val="single"/>
      <sz val="11"/>
      <color indexed="20"/>
      <name val="Raavi"/>
      <family val="2"/>
    </font>
    <font>
      <u val="single"/>
      <sz val="10"/>
      <color indexed="10"/>
      <name val="Raav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Raav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Raav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9" tint="0.7999799847602844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111111"/>
      <name val="Calibri"/>
      <family val="2"/>
    </font>
    <font>
      <b/>
      <sz val="16"/>
      <color theme="0"/>
      <name val="Calibri"/>
      <family val="2"/>
    </font>
    <font>
      <u val="single"/>
      <sz val="10"/>
      <color rgb="FFFF0000"/>
      <name val="Raav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 applyProtection="1">
      <alignment horizontal="center" vertical="center" wrapText="1"/>
      <protection hidden="1"/>
    </xf>
    <xf numFmtId="0" fontId="51" fillId="33" borderId="11" xfId="0" applyFont="1" applyFill="1" applyBorder="1" applyAlignment="1" applyProtection="1">
      <alignment horizontal="center" vertical="center" wrapText="1"/>
      <protection hidden="1"/>
    </xf>
    <xf numFmtId="0" fontId="51" fillId="7" borderId="11" xfId="0" applyFont="1" applyFill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>
      <alignment vertical="center"/>
    </xf>
    <xf numFmtId="0" fontId="49" fillId="33" borderId="13" xfId="0" applyFont="1" applyFill="1" applyBorder="1" applyAlignment="1" applyProtection="1">
      <alignment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/>
      <protection hidden="1"/>
    </xf>
    <xf numFmtId="0" fontId="49" fillId="33" borderId="13" xfId="0" applyFont="1" applyFill="1" applyBorder="1" applyAlignment="1" applyProtection="1">
      <alignment vertical="center"/>
      <protection hidden="1"/>
    </xf>
    <xf numFmtId="0" fontId="52" fillId="33" borderId="13" xfId="0" applyFont="1" applyFill="1" applyBorder="1" applyAlignment="1" applyProtection="1">
      <alignment horizontal="center" vertical="center"/>
      <protection hidden="1"/>
    </xf>
    <xf numFmtId="0" fontId="53" fillId="34" borderId="13" xfId="0" applyFont="1" applyFill="1" applyBorder="1" applyAlignment="1" applyProtection="1">
      <alignment horizontal="center" vertical="center" wrapText="1"/>
      <protection hidden="1"/>
    </xf>
    <xf numFmtId="0" fontId="53" fillId="34" borderId="14" xfId="0" applyFont="1" applyFill="1" applyBorder="1" applyAlignment="1" applyProtection="1">
      <alignment horizontal="center" vertical="center" wrapText="1"/>
      <protection hidden="1"/>
    </xf>
    <xf numFmtId="0" fontId="49" fillId="33" borderId="15" xfId="0" applyFont="1" applyFill="1" applyBorder="1" applyAlignment="1" applyProtection="1">
      <alignment vertical="center" wrapText="1"/>
      <protection hidden="1"/>
    </xf>
    <xf numFmtId="0" fontId="49" fillId="33" borderId="16" xfId="0" applyFont="1" applyFill="1" applyBorder="1" applyAlignment="1" applyProtection="1">
      <alignment vertical="center" wrapText="1"/>
      <protection hidden="1"/>
    </xf>
    <xf numFmtId="0" fontId="49" fillId="33" borderId="17" xfId="0" applyFont="1" applyFill="1" applyBorder="1" applyAlignment="1" applyProtection="1">
      <alignment vertical="center" wrapText="1"/>
      <protection hidden="1"/>
    </xf>
    <xf numFmtId="0" fontId="36" fillId="33" borderId="13" xfId="0" applyFont="1" applyFill="1" applyBorder="1" applyAlignment="1" applyProtection="1">
      <alignment horizontal="center" vertical="center"/>
      <protection hidden="1"/>
    </xf>
    <xf numFmtId="0" fontId="54" fillId="34" borderId="13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vertical="center"/>
    </xf>
    <xf numFmtId="0" fontId="49" fillId="35" borderId="14" xfId="0" applyFont="1" applyFill="1" applyBorder="1" applyAlignment="1" applyProtection="1">
      <alignment horizontal="center" vertical="center" wrapText="1"/>
      <protection locked="0"/>
    </xf>
    <xf numFmtId="0" fontId="49" fillId="34" borderId="14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 applyProtection="1">
      <alignment vertical="center" wrapText="1"/>
      <protection locked="0"/>
    </xf>
    <xf numFmtId="0" fontId="49" fillId="33" borderId="18" xfId="0" applyFont="1" applyFill="1" applyBorder="1" applyAlignment="1" applyProtection="1">
      <alignment horizontal="left" vertical="center" wrapText="1"/>
      <protection hidden="1"/>
    </xf>
    <xf numFmtId="0" fontId="49" fillId="33" borderId="19" xfId="0" applyFont="1" applyFill="1" applyBorder="1" applyAlignment="1" applyProtection="1">
      <alignment horizontal="left" vertical="center" wrapText="1"/>
      <protection hidden="1"/>
    </xf>
    <xf numFmtId="0" fontId="49" fillId="33" borderId="20" xfId="0" applyFont="1" applyFill="1" applyBorder="1" applyAlignment="1" applyProtection="1">
      <alignment horizontal="left" vertical="center" wrapText="1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49" fillId="33" borderId="13" xfId="0" applyFont="1" applyFill="1" applyBorder="1" applyAlignment="1" applyProtection="1">
      <alignment vertical="center" wrapText="1"/>
      <protection locked="0"/>
    </xf>
    <xf numFmtId="0" fontId="49" fillId="33" borderId="21" xfId="0" applyFont="1" applyFill="1" applyBorder="1" applyAlignment="1" applyProtection="1">
      <alignment vertical="center" wrapText="1"/>
      <protection hidden="1"/>
    </xf>
    <xf numFmtId="0" fontId="49" fillId="33" borderId="21" xfId="0" applyFont="1" applyFill="1" applyBorder="1" applyAlignment="1" applyProtection="1">
      <alignment horizontal="left" vertical="center" wrapText="1"/>
      <protection hidden="1"/>
    </xf>
    <xf numFmtId="0" fontId="49" fillId="33" borderId="22" xfId="0" applyFont="1" applyFill="1" applyBorder="1" applyAlignment="1" applyProtection="1">
      <alignment horizontal="left" vertical="center" wrapText="1"/>
      <protection hidden="1"/>
    </xf>
    <xf numFmtId="0" fontId="49" fillId="33" borderId="23" xfId="0" applyFont="1" applyFill="1" applyBorder="1" applyAlignment="1" applyProtection="1">
      <alignment horizontal="left" vertical="center" wrapText="1"/>
      <protection hidden="1"/>
    </xf>
    <xf numFmtId="0" fontId="54" fillId="34" borderId="16" xfId="0" applyFont="1" applyFill="1" applyBorder="1" applyAlignment="1">
      <alignment vertical="center" wrapText="1"/>
    </xf>
    <xf numFmtId="0" fontId="54" fillId="34" borderId="17" xfId="0" applyFont="1" applyFill="1" applyBorder="1" applyAlignment="1">
      <alignment vertical="center" wrapText="1"/>
    </xf>
    <xf numFmtId="0" fontId="49" fillId="7" borderId="14" xfId="0" applyFont="1" applyFill="1" applyBorder="1" applyAlignment="1" applyProtection="1">
      <alignment vertical="center"/>
      <protection locked="0"/>
    </xf>
    <xf numFmtId="0" fontId="49" fillId="34" borderId="13" xfId="0" applyFont="1" applyFill="1" applyBorder="1" applyAlignment="1">
      <alignment vertical="center" wrapText="1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 applyProtection="1">
      <alignment horizontal="right" vertical="center" wrapText="1"/>
      <protection hidden="1"/>
    </xf>
    <xf numFmtId="0" fontId="49" fillId="0" borderId="14" xfId="0" applyFont="1" applyBorder="1" applyAlignment="1" applyProtection="1">
      <alignment horizontal="right" vertical="center" wrapText="1"/>
      <protection hidden="1"/>
    </xf>
    <xf numFmtId="0" fontId="49" fillId="7" borderId="13" xfId="0" applyFont="1" applyFill="1" applyBorder="1" applyAlignment="1" applyProtection="1">
      <alignment vertical="center" wrapText="1"/>
      <protection locked="0"/>
    </xf>
    <xf numFmtId="0" fontId="36" fillId="36" borderId="13" xfId="0" applyFont="1" applyFill="1" applyBorder="1" applyAlignment="1" applyProtection="1">
      <alignment horizontal="center" vertical="center" wrapText="1"/>
      <protection hidden="1"/>
    </xf>
    <xf numFmtId="0" fontId="36" fillId="36" borderId="14" xfId="0" applyFont="1" applyFill="1" applyBorder="1" applyAlignment="1" applyProtection="1">
      <alignment horizontal="center" vertical="center" wrapText="1"/>
      <protection hidden="1"/>
    </xf>
    <xf numFmtId="0" fontId="49" fillId="33" borderId="15" xfId="0" applyFont="1" applyFill="1" applyBorder="1" applyAlignment="1" applyProtection="1">
      <alignment horizontal="left" vertical="center" wrapText="1"/>
      <protection hidden="1"/>
    </xf>
    <xf numFmtId="0" fontId="49" fillId="33" borderId="16" xfId="0" applyFont="1" applyFill="1" applyBorder="1" applyAlignment="1" applyProtection="1">
      <alignment horizontal="left" vertical="center" wrapText="1"/>
      <protection hidden="1"/>
    </xf>
    <xf numFmtId="0" fontId="49" fillId="33" borderId="17" xfId="0" applyFont="1" applyFill="1" applyBorder="1" applyAlignment="1" applyProtection="1">
      <alignment horizontal="left" vertical="center" wrapText="1"/>
      <protection hidden="1"/>
    </xf>
    <xf numFmtId="0" fontId="49" fillId="33" borderId="24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5" xfId="0" applyFont="1" applyFill="1" applyBorder="1" applyAlignment="1" applyProtection="1">
      <alignment vertical="center" wrapText="1"/>
      <protection locked="0"/>
    </xf>
    <xf numFmtId="0" fontId="49" fillId="33" borderId="16" xfId="0" applyFont="1" applyFill="1" applyBorder="1" applyAlignment="1" applyProtection="1">
      <alignment vertical="center" wrapText="1"/>
      <protection locked="0"/>
    </xf>
    <xf numFmtId="0" fontId="49" fillId="33" borderId="17" xfId="0" applyFont="1" applyFill="1" applyBorder="1" applyAlignment="1" applyProtection="1">
      <alignment vertical="center" wrapText="1"/>
      <protection locked="0"/>
    </xf>
    <xf numFmtId="0" fontId="49" fillId="33" borderId="13" xfId="0" applyFont="1" applyFill="1" applyBorder="1" applyAlignment="1" applyProtection="1">
      <alignment vertical="center" wrapText="1"/>
      <protection hidden="1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 applyProtection="1">
      <alignment vertical="center" wrapText="1"/>
      <protection hidden="1"/>
    </xf>
    <xf numFmtId="0" fontId="49" fillId="0" borderId="13" xfId="0" applyFont="1" applyBorder="1" applyAlignment="1" applyProtection="1">
      <alignment vertical="center" wrapText="1"/>
      <protection hidden="1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vertical="center" wrapText="1"/>
      <protection hidden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hidden="1"/>
    </xf>
    <xf numFmtId="0" fontId="49" fillId="0" borderId="27" xfId="0" applyFont="1" applyBorder="1" applyAlignment="1" applyProtection="1">
      <alignment vertical="center"/>
      <protection hidden="1"/>
    </xf>
    <xf numFmtId="0" fontId="49" fillId="0" borderId="27" xfId="0" applyFont="1" applyFill="1" applyBorder="1" applyAlignment="1" applyProtection="1">
      <alignment vertical="center"/>
      <protection hidden="1"/>
    </xf>
    <xf numFmtId="0" fontId="49" fillId="7" borderId="27" xfId="0" applyFont="1" applyFill="1" applyBorder="1" applyAlignment="1" applyProtection="1">
      <alignment vertical="center" wrapText="1"/>
      <protection hidden="1"/>
    </xf>
    <xf numFmtId="0" fontId="49" fillId="7" borderId="28" xfId="0" applyFont="1" applyFill="1" applyBorder="1" applyAlignment="1">
      <alignment vertical="center" wrapText="1"/>
    </xf>
    <xf numFmtId="0" fontId="49" fillId="37" borderId="15" xfId="0" applyFont="1" applyFill="1" applyBorder="1" applyAlignment="1" applyProtection="1">
      <alignment horizontal="right" vertical="center"/>
      <protection locked="0"/>
    </xf>
    <xf numFmtId="0" fontId="51" fillId="7" borderId="29" xfId="0" applyFont="1" applyFill="1" applyBorder="1" applyAlignment="1" applyProtection="1">
      <alignment horizontal="center" vertical="center" wrapText="1"/>
      <protection locked="0"/>
    </xf>
    <xf numFmtId="0" fontId="51" fillId="7" borderId="30" xfId="0" applyFont="1" applyFill="1" applyBorder="1" applyAlignment="1" applyProtection="1">
      <alignment horizontal="center" vertical="center" wrapText="1"/>
      <protection locked="0"/>
    </xf>
    <xf numFmtId="0" fontId="49" fillId="36" borderId="31" xfId="0" applyFont="1" applyFill="1" applyBorder="1" applyAlignment="1" applyProtection="1">
      <alignment horizontal="center" vertical="center"/>
      <protection hidden="1"/>
    </xf>
    <xf numFmtId="0" fontId="49" fillId="36" borderId="32" xfId="0" applyFont="1" applyFill="1" applyBorder="1" applyAlignment="1" applyProtection="1">
      <alignment horizontal="center" vertical="center"/>
      <protection hidden="1"/>
    </xf>
    <xf numFmtId="0" fontId="49" fillId="36" borderId="33" xfId="0" applyFont="1" applyFill="1" applyBorder="1" applyAlignment="1" applyProtection="1">
      <alignment horizontal="center" vertical="center"/>
      <protection hidden="1"/>
    </xf>
    <xf numFmtId="0" fontId="53" fillId="34" borderId="12" xfId="0" applyFont="1" applyFill="1" applyBorder="1" applyAlignment="1" applyProtection="1">
      <alignment horizontal="center" vertical="center" wrapText="1"/>
      <protection hidden="1"/>
    </xf>
    <xf numFmtId="0" fontId="54" fillId="34" borderId="12" xfId="0" applyFont="1" applyFill="1" applyBorder="1" applyAlignment="1" applyProtection="1">
      <alignment horizontal="left" vertical="center" wrapText="1"/>
      <protection hidden="1"/>
    </xf>
    <xf numFmtId="0" fontId="54" fillId="34" borderId="12" xfId="0" applyFont="1" applyFill="1" applyBorder="1" applyAlignment="1">
      <alignment horizontal="left" vertical="center" wrapText="1"/>
    </xf>
    <xf numFmtId="0" fontId="54" fillId="34" borderId="34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55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 wrapText="1"/>
    </xf>
    <xf numFmtId="0" fontId="56" fillId="36" borderId="12" xfId="0" applyFont="1" applyFill="1" applyBorder="1" applyAlignment="1" applyProtection="1">
      <alignment horizontal="center" vertical="center" wrapText="1"/>
      <protection hidden="1"/>
    </xf>
    <xf numFmtId="0" fontId="36" fillId="36" borderId="12" xfId="0" applyFont="1" applyFill="1" applyBorder="1" applyAlignment="1" applyProtection="1">
      <alignment horizontal="center" vertical="center" wrapText="1"/>
      <protection hidden="1"/>
    </xf>
    <xf numFmtId="0" fontId="36" fillId="36" borderId="35" xfId="0" applyFont="1" applyFill="1" applyBorder="1" applyAlignment="1" applyProtection="1">
      <alignment horizontal="center" vertical="center" wrapText="1"/>
      <protection hidden="1"/>
    </xf>
    <xf numFmtId="0" fontId="36" fillId="36" borderId="27" xfId="0" applyFont="1" applyFill="1" applyBorder="1" applyAlignment="1" applyProtection="1">
      <alignment horizontal="center" vertical="center" wrapText="1"/>
      <protection hidden="1"/>
    </xf>
    <xf numFmtId="0" fontId="36" fillId="36" borderId="28" xfId="0" applyFont="1" applyFill="1" applyBorder="1" applyAlignment="1" applyProtection="1">
      <alignment horizontal="center" vertical="center" wrapText="1"/>
      <protection hidden="1"/>
    </xf>
    <xf numFmtId="0" fontId="54" fillId="34" borderId="36" xfId="0" applyFont="1" applyFill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left" vertical="center" wrapText="1"/>
    </xf>
    <xf numFmtId="0" fontId="54" fillId="34" borderId="20" xfId="0" applyFont="1" applyFill="1" applyBorder="1" applyAlignment="1">
      <alignment horizontal="left" vertical="center" wrapText="1"/>
    </xf>
    <xf numFmtId="0" fontId="54" fillId="34" borderId="37" xfId="0" applyFont="1" applyFill="1" applyBorder="1" applyAlignment="1">
      <alignment horizontal="left" vertical="center" wrapText="1"/>
    </xf>
    <xf numFmtId="0" fontId="54" fillId="34" borderId="22" xfId="0" applyFont="1" applyFill="1" applyBorder="1" applyAlignment="1">
      <alignment horizontal="left" vertical="center" wrapText="1"/>
    </xf>
    <xf numFmtId="0" fontId="54" fillId="34" borderId="23" xfId="0" applyFont="1" applyFill="1" applyBorder="1" applyAlignment="1">
      <alignment horizontal="left" vertical="center" wrapText="1"/>
    </xf>
    <xf numFmtId="164" fontId="49" fillId="7" borderId="15" xfId="0" applyNumberFormat="1" applyFont="1" applyFill="1" applyBorder="1" applyAlignment="1" applyProtection="1">
      <alignment vertical="center"/>
      <protection locked="0"/>
    </xf>
    <xf numFmtId="164" fontId="49" fillId="0" borderId="15" xfId="0" applyNumberFormat="1" applyFont="1" applyFill="1" applyBorder="1" applyAlignment="1" applyProtection="1">
      <alignment vertical="center" wrapText="1"/>
      <protection hidden="1"/>
    </xf>
    <xf numFmtId="164" fontId="49" fillId="7" borderId="19" xfId="0" applyNumberFormat="1" applyFont="1" applyFill="1" applyBorder="1" applyAlignment="1" applyProtection="1">
      <alignment horizontal="right" vertical="center" wrapText="1"/>
      <protection locked="0"/>
    </xf>
    <xf numFmtId="164" fontId="49" fillId="7" borderId="22" xfId="0" applyNumberFormat="1" applyFont="1" applyFill="1" applyBorder="1" applyAlignment="1" applyProtection="1">
      <alignment horizontal="right" vertical="center" wrapText="1"/>
      <protection locked="0"/>
    </xf>
    <xf numFmtId="164" fontId="49" fillId="7" borderId="15" xfId="0" applyNumberFormat="1" applyFont="1" applyFill="1" applyBorder="1" applyAlignment="1" applyProtection="1">
      <alignment vertical="center" wrapText="1"/>
      <protection locked="0"/>
    </xf>
    <xf numFmtId="164" fontId="49" fillId="33" borderId="15" xfId="0" applyNumberFormat="1" applyFont="1" applyFill="1" applyBorder="1" applyAlignment="1" applyProtection="1">
      <alignment vertical="center"/>
      <protection hidden="1"/>
    </xf>
    <xf numFmtId="164" fontId="49" fillId="0" borderId="15" xfId="0" applyNumberFormat="1" applyFont="1" applyBorder="1" applyAlignment="1" applyProtection="1">
      <alignment vertical="center"/>
      <protection hidden="1"/>
    </xf>
    <xf numFmtId="164" fontId="49" fillId="7" borderId="13" xfId="0" applyNumberFormat="1" applyFont="1" applyFill="1" applyBorder="1" applyAlignment="1" applyProtection="1">
      <alignment vertical="center"/>
      <protection locked="0"/>
    </xf>
    <xf numFmtId="164" fontId="49" fillId="0" borderId="13" xfId="0" applyNumberFormat="1" applyFont="1" applyBorder="1" applyAlignment="1" applyProtection="1">
      <alignment vertical="center"/>
      <protection hidden="1"/>
    </xf>
    <xf numFmtId="164" fontId="49" fillId="7" borderId="13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Border="1" applyAlignment="1" applyProtection="1">
      <alignment vertical="center"/>
      <protection/>
    </xf>
    <xf numFmtId="0" fontId="49" fillId="0" borderId="3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164" fontId="54" fillId="7" borderId="15" xfId="0" applyNumberFormat="1" applyFont="1" applyFill="1" applyBorder="1" applyAlignment="1" applyProtection="1">
      <alignment horizontal="center" vertical="center"/>
      <protection locked="0"/>
    </xf>
    <xf numFmtId="0" fontId="57" fillId="36" borderId="41" xfId="53" applyFont="1" applyFill="1" applyBorder="1" applyAlignment="1" applyProtection="1">
      <alignment horizontal="center" vertical="center" textRotation="90"/>
      <protection/>
    </xf>
    <xf numFmtId="0" fontId="58" fillId="36" borderId="42" xfId="0" applyFont="1" applyFill="1" applyBorder="1" applyAlignment="1">
      <alignment horizontal="center" vertical="center" textRotation="90"/>
    </xf>
    <xf numFmtId="0" fontId="58" fillId="36" borderId="43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oyeesforum.yolasit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RowColHeaders="0" tabSelected="1" view="pageBreakPreview" zoomScale="60" zoomScalePageLayoutView="79" workbookViewId="0" topLeftCell="A1">
      <selection activeCell="J14" sqref="J14"/>
    </sheetView>
  </sheetViews>
  <sheetFormatPr defaultColWidth="9.140625" defaultRowHeight="15"/>
  <cols>
    <col min="1" max="1" width="3.7109375" style="0" customWidth="1"/>
    <col min="2" max="2" width="3.7109375" style="1" customWidth="1"/>
    <col min="3" max="3" width="10.7109375" style="1" customWidth="1"/>
    <col min="4" max="4" width="10.28125" style="1" customWidth="1"/>
    <col min="5" max="5" width="9.28125" style="1" customWidth="1"/>
    <col min="6" max="6" width="11.28125" style="1" customWidth="1"/>
    <col min="7" max="7" width="10.28125" style="1" hidden="1" customWidth="1"/>
    <col min="8" max="8" width="4.8515625" style="1" customWidth="1"/>
    <col min="9" max="9" width="6.421875" style="1" customWidth="1"/>
    <col min="10" max="10" width="18.421875" style="1" customWidth="1"/>
    <col min="11" max="11" width="8.421875" style="1" customWidth="1"/>
    <col min="12" max="12" width="8.8515625" style="1" hidden="1" customWidth="1"/>
    <col min="13" max="13" width="7.28125" style="0" customWidth="1"/>
    <col min="14" max="14" width="9.421875" style="0" customWidth="1"/>
  </cols>
  <sheetData>
    <row r="1" spans="1:18" ht="18" customHeight="1" thickBot="1" thickTop="1">
      <c r="A1" s="4" t="s">
        <v>51</v>
      </c>
      <c r="B1" s="5"/>
      <c r="C1" s="5"/>
      <c r="D1" s="5"/>
      <c r="E1" s="5"/>
      <c r="F1" s="5"/>
      <c r="G1" s="6"/>
      <c r="H1" s="6"/>
      <c r="I1" s="6"/>
      <c r="J1" s="6"/>
      <c r="K1" s="70"/>
      <c r="L1" s="70"/>
      <c r="M1" s="70"/>
      <c r="N1" s="71"/>
      <c r="O1" s="2"/>
      <c r="P1" s="2"/>
      <c r="Q1" s="2"/>
      <c r="R1" s="2"/>
    </row>
    <row r="2" spans="1:18" ht="20.25" thickTop="1">
      <c r="A2" s="7">
        <v>1</v>
      </c>
      <c r="B2" s="8" t="s">
        <v>52</v>
      </c>
      <c r="C2" s="8"/>
      <c r="D2" s="8"/>
      <c r="E2" s="8"/>
      <c r="F2" s="8"/>
      <c r="G2" s="9"/>
      <c r="H2" s="10"/>
      <c r="I2" s="10"/>
      <c r="J2" s="69" t="s">
        <v>30</v>
      </c>
      <c r="K2" s="72"/>
      <c r="L2" s="73"/>
      <c r="M2" s="73"/>
      <c r="N2" s="74"/>
      <c r="O2" s="2"/>
      <c r="P2" s="2"/>
      <c r="Q2" s="2"/>
      <c r="R2" s="2"/>
    </row>
    <row r="3" spans="1:18" ht="19.5">
      <c r="A3" s="7">
        <v>2</v>
      </c>
      <c r="B3" s="8" t="s">
        <v>28</v>
      </c>
      <c r="C3" s="8"/>
      <c r="D3" s="8"/>
      <c r="E3" s="8"/>
      <c r="F3" s="8"/>
      <c r="G3" s="11" t="s">
        <v>30</v>
      </c>
      <c r="H3" s="10"/>
      <c r="I3" s="10"/>
      <c r="J3" s="94">
        <v>314905</v>
      </c>
      <c r="K3" s="75" t="s">
        <v>42</v>
      </c>
      <c r="L3" s="12"/>
      <c r="M3" s="12"/>
      <c r="N3" s="13"/>
      <c r="O3" s="2"/>
      <c r="P3" s="2"/>
      <c r="Q3" s="2"/>
      <c r="R3" s="2"/>
    </row>
    <row r="4" spans="1:18" ht="20.25" customHeight="1">
      <c r="A4" s="7">
        <v>3</v>
      </c>
      <c r="B4" s="14" t="s">
        <v>0</v>
      </c>
      <c r="C4" s="15"/>
      <c r="D4" s="15"/>
      <c r="E4" s="15"/>
      <c r="F4" s="16"/>
      <c r="G4" s="11" t="s">
        <v>31</v>
      </c>
      <c r="H4" s="10"/>
      <c r="I4" s="10"/>
      <c r="J4" s="94">
        <v>3672</v>
      </c>
      <c r="K4" s="75"/>
      <c r="L4" s="12"/>
      <c r="M4" s="12"/>
      <c r="N4" s="13"/>
      <c r="O4" s="2"/>
      <c r="P4" s="2"/>
      <c r="Q4" s="2"/>
      <c r="R4" s="2"/>
    </row>
    <row r="5" spans="1:18" ht="18" customHeight="1">
      <c r="A5" s="7">
        <v>4</v>
      </c>
      <c r="B5" s="8" t="s">
        <v>1</v>
      </c>
      <c r="C5" s="8"/>
      <c r="D5" s="8"/>
      <c r="E5" s="8"/>
      <c r="F5" s="8"/>
      <c r="G5" s="17" t="s">
        <v>38</v>
      </c>
      <c r="H5" s="10"/>
      <c r="I5" s="10"/>
      <c r="J5" s="95">
        <f>SUM(J3,J4)</f>
        <v>318577</v>
      </c>
      <c r="K5" s="76" t="s">
        <v>45</v>
      </c>
      <c r="L5" s="18"/>
      <c r="M5" s="18"/>
      <c r="N5" s="19"/>
      <c r="O5" s="2"/>
      <c r="P5" s="2"/>
      <c r="Q5" s="2"/>
      <c r="R5" s="2"/>
    </row>
    <row r="6" spans="1:18" ht="19.5">
      <c r="A6" s="7">
        <v>5</v>
      </c>
      <c r="B6" s="8" t="s">
        <v>2</v>
      </c>
      <c r="C6" s="8"/>
      <c r="D6" s="8"/>
      <c r="E6" s="8"/>
      <c r="F6" s="8"/>
      <c r="G6" s="11">
        <f>IF(J2=G3,G14,IF(J2=G4,G18,IF(J2=G5,G10)))</f>
        <v>62577</v>
      </c>
      <c r="H6" s="10"/>
      <c r="I6" s="10"/>
      <c r="J6" s="94">
        <v>0</v>
      </c>
      <c r="K6" s="77"/>
      <c r="L6" s="18"/>
      <c r="M6" s="18"/>
      <c r="N6" s="20" t="s">
        <v>43</v>
      </c>
      <c r="O6" s="2"/>
      <c r="P6" s="2"/>
      <c r="Q6" s="2"/>
      <c r="R6" s="2"/>
    </row>
    <row r="7" spans="1:18" ht="19.5">
      <c r="A7" s="7">
        <v>6</v>
      </c>
      <c r="B7" s="8" t="s">
        <v>3</v>
      </c>
      <c r="C7" s="8"/>
      <c r="D7" s="8"/>
      <c r="E7" s="8"/>
      <c r="F7" s="8"/>
      <c r="G7" s="17">
        <v>260000</v>
      </c>
      <c r="H7" s="10"/>
      <c r="I7" s="10"/>
      <c r="J7" s="95">
        <f>SUM(J5,-J6)</f>
        <v>318577</v>
      </c>
      <c r="K7" s="77"/>
      <c r="L7" s="18"/>
      <c r="M7" s="18"/>
      <c r="N7" s="21"/>
      <c r="O7" s="2"/>
      <c r="P7" s="2"/>
      <c r="Q7" s="2"/>
      <c r="R7" s="2"/>
    </row>
    <row r="8" spans="1:18" ht="19.5">
      <c r="A8" s="7">
        <v>7</v>
      </c>
      <c r="B8" s="8" t="s">
        <v>33</v>
      </c>
      <c r="C8" s="8"/>
      <c r="D8" s="8"/>
      <c r="E8" s="8"/>
      <c r="F8" s="8"/>
      <c r="G8" s="17" t="b">
        <f>IF(AND(J34&lt;500000,J34&gt;240000),(J34-240000),(J34-240000)&gt;=0)</f>
        <v>0</v>
      </c>
      <c r="H8" s="10"/>
      <c r="I8" s="10"/>
      <c r="J8" s="95">
        <f>SUM(G26,G27:G31)</f>
        <v>0</v>
      </c>
      <c r="K8" s="88" t="s">
        <v>47</v>
      </c>
      <c r="L8" s="89"/>
      <c r="M8" s="90"/>
      <c r="N8" s="22">
        <v>60000</v>
      </c>
      <c r="O8" s="2"/>
      <c r="P8" s="2"/>
      <c r="Q8" s="2"/>
      <c r="R8" s="2"/>
    </row>
    <row r="9" spans="1:18" ht="21" customHeight="1">
      <c r="A9" s="112" t="s">
        <v>56</v>
      </c>
      <c r="B9" s="64"/>
      <c r="C9" s="23" t="s">
        <v>55</v>
      </c>
      <c r="D9" s="24"/>
      <c r="E9" s="24"/>
      <c r="F9" s="25"/>
      <c r="G9" s="11">
        <f>MIN(G8,G7)</f>
        <v>260000</v>
      </c>
      <c r="H9" s="26"/>
      <c r="I9" s="27"/>
      <c r="J9" s="96">
        <v>0</v>
      </c>
      <c r="K9" s="91"/>
      <c r="L9" s="92"/>
      <c r="M9" s="93"/>
      <c r="N9" s="22"/>
      <c r="O9" s="2"/>
      <c r="P9" s="2"/>
      <c r="Q9" s="2"/>
      <c r="R9" s="2"/>
    </row>
    <row r="10" spans="1:18" ht="19.5">
      <c r="A10" s="113"/>
      <c r="B10" s="28"/>
      <c r="C10" s="29"/>
      <c r="D10" s="30"/>
      <c r="E10" s="30"/>
      <c r="F10" s="31"/>
      <c r="G10" s="11">
        <f>IF(G8,G9,0)</f>
        <v>0</v>
      </c>
      <c r="H10" s="27"/>
      <c r="I10" s="27"/>
      <c r="J10" s="97"/>
      <c r="K10" s="78" t="s">
        <v>48</v>
      </c>
      <c r="L10" s="32"/>
      <c r="M10" s="33"/>
      <c r="N10" s="34">
        <v>100000</v>
      </c>
      <c r="O10" s="2"/>
      <c r="P10" s="2"/>
      <c r="Q10" s="2"/>
      <c r="R10" s="2"/>
    </row>
    <row r="11" spans="1:18" ht="19.5">
      <c r="A11" s="113"/>
      <c r="B11" s="10"/>
      <c r="C11" s="8" t="s">
        <v>18</v>
      </c>
      <c r="D11" s="8"/>
      <c r="E11" s="8"/>
      <c r="F11" s="8"/>
      <c r="G11" s="11">
        <f>IF(AND(J34&lt;500000,J34&gt;160000),(J34-160000),(J34-160000)&gt;=0)</f>
        <v>62577</v>
      </c>
      <c r="H11" s="10"/>
      <c r="I11" s="10"/>
      <c r="J11" s="111">
        <v>0</v>
      </c>
      <c r="K11" s="79" t="s">
        <v>46</v>
      </c>
      <c r="L11" s="35"/>
      <c r="M11" s="35"/>
      <c r="N11" s="34">
        <v>700000</v>
      </c>
      <c r="O11" s="2"/>
      <c r="P11" s="2"/>
      <c r="Q11" s="2"/>
      <c r="R11" s="2"/>
    </row>
    <row r="12" spans="1:18" ht="19.5">
      <c r="A12" s="113"/>
      <c r="B12" s="10"/>
      <c r="C12" s="8" t="s">
        <v>19</v>
      </c>
      <c r="D12" s="8"/>
      <c r="E12" s="8"/>
      <c r="F12" s="8"/>
      <c r="G12" s="11">
        <v>340000</v>
      </c>
      <c r="H12" s="10"/>
      <c r="I12" s="10"/>
      <c r="J12" s="94">
        <v>0</v>
      </c>
      <c r="K12" s="80" t="s">
        <v>50</v>
      </c>
      <c r="L12" s="36"/>
      <c r="M12" s="36"/>
      <c r="N12" s="37"/>
      <c r="O12" s="2"/>
      <c r="P12" s="2"/>
      <c r="Q12" s="2"/>
      <c r="R12" s="2"/>
    </row>
    <row r="13" spans="1:18" ht="31.5" customHeight="1">
      <c r="A13" s="113"/>
      <c r="B13" s="10"/>
      <c r="C13" s="8" t="s">
        <v>20</v>
      </c>
      <c r="D13" s="8"/>
      <c r="E13" s="8"/>
      <c r="F13" s="8"/>
      <c r="G13" s="11">
        <f>MIN(G11,G12)</f>
        <v>62577</v>
      </c>
      <c r="H13" s="10"/>
      <c r="I13" s="10"/>
      <c r="J13" s="94">
        <v>0</v>
      </c>
      <c r="K13" s="81" t="s">
        <v>49</v>
      </c>
      <c r="L13" s="38"/>
      <c r="M13" s="38"/>
      <c r="N13" s="39">
        <f>MIN(N8,G36,G34)</f>
        <v>30000</v>
      </c>
      <c r="O13" s="2"/>
      <c r="P13" s="2"/>
      <c r="Q13" s="2"/>
      <c r="R13" s="2"/>
    </row>
    <row r="14" spans="1:18" ht="33" customHeight="1">
      <c r="A14" s="113"/>
      <c r="B14" s="10"/>
      <c r="C14" s="8" t="s">
        <v>21</v>
      </c>
      <c r="D14" s="8"/>
      <c r="E14" s="8"/>
      <c r="F14" s="8"/>
      <c r="G14" s="11">
        <f>IF(G11,G13,0)</f>
        <v>62577</v>
      </c>
      <c r="H14" s="10"/>
      <c r="I14" s="10"/>
      <c r="J14" s="94">
        <v>0</v>
      </c>
      <c r="K14" s="82"/>
      <c r="L14" s="35"/>
      <c r="M14" s="35"/>
      <c r="N14" s="40"/>
      <c r="O14" s="2"/>
      <c r="P14" s="2"/>
      <c r="Q14" s="2"/>
      <c r="R14" s="2"/>
    </row>
    <row r="15" spans="1:18" ht="18" customHeight="1">
      <c r="A15" s="113"/>
      <c r="B15" s="10"/>
      <c r="C15" s="8" t="s">
        <v>22</v>
      </c>
      <c r="D15" s="8"/>
      <c r="E15" s="8"/>
      <c r="F15" s="8"/>
      <c r="G15" s="11">
        <f>IF(AND(J34&lt;500000,J34&gt;190000),(J34-190000),(J34-190000)&gt;=0)</f>
        <v>32577</v>
      </c>
      <c r="H15" s="10"/>
      <c r="I15" s="10"/>
      <c r="J15" s="98">
        <v>0</v>
      </c>
      <c r="K15" s="83" t="s">
        <v>54</v>
      </c>
      <c r="L15" s="42"/>
      <c r="M15" s="42"/>
      <c r="N15" s="43"/>
      <c r="O15" s="2"/>
      <c r="P15" s="2"/>
      <c r="Q15" s="2"/>
      <c r="R15" s="2"/>
    </row>
    <row r="16" spans="1:18" ht="15" customHeight="1">
      <c r="A16" s="114"/>
      <c r="B16" s="10"/>
      <c r="C16" s="8"/>
      <c r="D16" s="8"/>
      <c r="E16" s="8"/>
      <c r="F16" s="8"/>
      <c r="G16" s="11">
        <v>310000</v>
      </c>
      <c r="H16" s="10"/>
      <c r="I16" s="10"/>
      <c r="J16" s="98"/>
      <c r="K16" s="84"/>
      <c r="L16" s="42"/>
      <c r="M16" s="42"/>
      <c r="N16" s="43"/>
      <c r="O16" s="2"/>
      <c r="P16" s="2"/>
      <c r="Q16" s="2"/>
      <c r="R16" s="2"/>
    </row>
    <row r="17" spans="1:18" ht="19.5">
      <c r="A17" s="7">
        <v>8</v>
      </c>
      <c r="B17" s="8" t="s">
        <v>4</v>
      </c>
      <c r="C17" s="8"/>
      <c r="D17" s="8"/>
      <c r="E17" s="8"/>
      <c r="F17" s="8"/>
      <c r="G17" s="17">
        <f>MIN(G15,G16)</f>
        <v>32577</v>
      </c>
      <c r="H17" s="10"/>
      <c r="I17" s="10"/>
      <c r="J17" s="95">
        <f>SUM(J7,-J8)</f>
        <v>318577</v>
      </c>
      <c r="K17" s="84"/>
      <c r="L17" s="42"/>
      <c r="M17" s="42"/>
      <c r="N17" s="43"/>
      <c r="O17" s="2"/>
      <c r="P17" s="2"/>
      <c r="Q17" s="2"/>
      <c r="R17" s="2"/>
    </row>
    <row r="18" spans="1:18" ht="19.5">
      <c r="A18" s="7">
        <v>9</v>
      </c>
      <c r="B18" s="8" t="s">
        <v>5</v>
      </c>
      <c r="C18" s="8"/>
      <c r="D18" s="8"/>
      <c r="E18" s="8"/>
      <c r="F18" s="8"/>
      <c r="G18" s="17">
        <f>IF(G15,G17,0)</f>
        <v>32577</v>
      </c>
      <c r="H18" s="10"/>
      <c r="I18" s="10"/>
      <c r="J18" s="99">
        <f>N13</f>
        <v>30000</v>
      </c>
      <c r="K18" s="84"/>
      <c r="L18" s="42"/>
      <c r="M18" s="42"/>
      <c r="N18" s="43"/>
      <c r="O18" s="2"/>
      <c r="P18" s="2"/>
      <c r="Q18" s="2"/>
      <c r="R18" s="2"/>
    </row>
    <row r="19" spans="1:18" ht="19.5">
      <c r="A19" s="7">
        <v>10</v>
      </c>
      <c r="B19" s="8" t="s">
        <v>4</v>
      </c>
      <c r="C19" s="8"/>
      <c r="D19" s="8"/>
      <c r="E19" s="8"/>
      <c r="F19" s="8"/>
      <c r="G19" s="17" t="b">
        <f>IF(AND(J34&lt;800000,J34&gt;500000),J34-500000,(J34-500000)&gt;=0)</f>
        <v>0</v>
      </c>
      <c r="H19" s="10"/>
      <c r="I19" s="10"/>
      <c r="J19" s="100">
        <f>J17-J18</f>
        <v>288577</v>
      </c>
      <c r="K19" s="84"/>
      <c r="L19" s="42"/>
      <c r="M19" s="42"/>
      <c r="N19" s="43"/>
      <c r="O19" s="2"/>
      <c r="P19" s="2"/>
      <c r="Q19" s="2"/>
      <c r="R19" s="2"/>
    </row>
    <row r="20" spans="1:18" ht="20.25" thickBot="1">
      <c r="A20" s="7">
        <v>11</v>
      </c>
      <c r="B20" s="8" t="s">
        <v>6</v>
      </c>
      <c r="C20" s="8"/>
      <c r="D20" s="8"/>
      <c r="E20" s="8"/>
      <c r="F20" s="10"/>
      <c r="G20" s="17">
        <v>300000</v>
      </c>
      <c r="H20" s="10"/>
      <c r="I20" s="10"/>
      <c r="J20" s="100">
        <f>SUM(J22,J23:J32)</f>
        <v>46000</v>
      </c>
      <c r="K20" s="85"/>
      <c r="L20" s="86"/>
      <c r="M20" s="86"/>
      <c r="N20" s="87"/>
      <c r="O20" s="2"/>
      <c r="P20" s="2"/>
      <c r="Q20" s="2"/>
      <c r="R20" s="2"/>
    </row>
    <row r="21" spans="1:18" ht="20.25" thickTop="1">
      <c r="A21" s="7"/>
      <c r="B21" s="10"/>
      <c r="C21" s="8" t="s">
        <v>27</v>
      </c>
      <c r="D21" s="8"/>
      <c r="E21" s="8"/>
      <c r="F21" s="8"/>
      <c r="G21" s="11">
        <f>MIN(G19,G20)</f>
        <v>300000</v>
      </c>
      <c r="H21" s="10"/>
      <c r="I21" s="10"/>
      <c r="J21" s="101">
        <v>20000</v>
      </c>
      <c r="K21" s="47"/>
      <c r="L21" s="48"/>
      <c r="M21" s="48"/>
      <c r="N21" s="49"/>
      <c r="O21" s="2"/>
      <c r="P21" s="2"/>
      <c r="Q21" s="2"/>
      <c r="R21" s="2"/>
    </row>
    <row r="22" spans="1:18" ht="14.25" customHeight="1">
      <c r="A22" s="7"/>
      <c r="B22" s="10"/>
      <c r="C22" s="44" t="s">
        <v>8</v>
      </c>
      <c r="D22" s="45"/>
      <c r="E22" s="45"/>
      <c r="F22" s="46"/>
      <c r="G22" s="11">
        <f>IF(G19,G21,0)</f>
        <v>0</v>
      </c>
      <c r="H22" s="10"/>
      <c r="I22" s="10"/>
      <c r="J22" s="101">
        <v>0</v>
      </c>
      <c r="K22" s="47"/>
      <c r="L22" s="48"/>
      <c r="M22" s="48"/>
      <c r="N22" s="49"/>
      <c r="O22" s="2"/>
      <c r="P22" s="2"/>
      <c r="Q22" s="2"/>
      <c r="R22" s="2"/>
    </row>
    <row r="23" spans="1:18" ht="14.25" customHeight="1">
      <c r="A23" s="7"/>
      <c r="B23" s="10"/>
      <c r="C23" s="44" t="s">
        <v>7</v>
      </c>
      <c r="D23" s="45"/>
      <c r="E23" s="45"/>
      <c r="F23" s="46"/>
      <c r="G23" s="11">
        <f>IF(J34&gt;800000,J34-800000,0)</f>
        <v>0</v>
      </c>
      <c r="H23" s="10"/>
      <c r="I23" s="10"/>
      <c r="J23" s="101">
        <v>16000</v>
      </c>
      <c r="K23" s="47"/>
      <c r="L23" s="48"/>
      <c r="M23" s="48"/>
      <c r="N23" s="49"/>
      <c r="O23" s="2"/>
      <c r="P23" s="2"/>
      <c r="Q23" s="2"/>
      <c r="R23" s="2"/>
    </row>
    <row r="24" spans="1:18" ht="14.25" customHeight="1">
      <c r="A24" s="7"/>
      <c r="B24" s="10"/>
      <c r="C24" s="44" t="s">
        <v>9</v>
      </c>
      <c r="D24" s="45"/>
      <c r="E24" s="45"/>
      <c r="F24" s="46"/>
      <c r="G24" s="11">
        <f>IF(J34&gt;1000000,J35,0)</f>
        <v>0</v>
      </c>
      <c r="H24" s="10"/>
      <c r="I24" s="10"/>
      <c r="J24" s="101">
        <v>0</v>
      </c>
      <c r="K24" s="47"/>
      <c r="L24" s="48"/>
      <c r="M24" s="48"/>
      <c r="N24" s="49"/>
      <c r="O24" s="2"/>
      <c r="P24" s="2"/>
      <c r="Q24" s="2"/>
      <c r="R24" s="2"/>
    </row>
    <row r="25" spans="1:18" ht="19.5">
      <c r="A25" s="7"/>
      <c r="B25" s="10"/>
      <c r="C25" s="8" t="s">
        <v>34</v>
      </c>
      <c r="D25" s="8"/>
      <c r="E25" s="8"/>
      <c r="F25" s="8"/>
      <c r="G25" s="11">
        <f>IF(J20&gt;=100000,100000,J20)</f>
        <v>46000</v>
      </c>
      <c r="H25" s="10"/>
      <c r="I25" s="10"/>
      <c r="J25" s="101">
        <v>20000</v>
      </c>
      <c r="K25" s="47"/>
      <c r="L25" s="48"/>
      <c r="M25" s="48"/>
      <c r="N25" s="49"/>
      <c r="O25" s="2"/>
      <c r="P25" s="2"/>
      <c r="Q25" s="2"/>
      <c r="R25" s="2"/>
    </row>
    <row r="26" spans="1:18" ht="19.5">
      <c r="A26" s="7"/>
      <c r="B26" s="10"/>
      <c r="C26" s="8" t="s">
        <v>35</v>
      </c>
      <c r="D26" s="8"/>
      <c r="E26" s="8"/>
      <c r="F26" s="8"/>
      <c r="G26" s="11">
        <f>IF(J9&gt;=150000,150000,J9)</f>
        <v>0</v>
      </c>
      <c r="H26" s="10"/>
      <c r="I26" s="10"/>
      <c r="J26" s="101">
        <v>0</v>
      </c>
      <c r="K26" s="47"/>
      <c r="L26" s="48"/>
      <c r="M26" s="48"/>
      <c r="N26" s="49"/>
      <c r="O26" s="2"/>
      <c r="P26" s="2"/>
      <c r="Q26" s="2"/>
      <c r="R26" s="2"/>
    </row>
    <row r="27" spans="1:18" ht="19.5">
      <c r="A27" s="7"/>
      <c r="B27" s="10"/>
      <c r="C27" s="8" t="s">
        <v>10</v>
      </c>
      <c r="D27" s="8"/>
      <c r="E27" s="8"/>
      <c r="F27" s="8"/>
      <c r="G27" s="11">
        <f>IF(J11&gt;=15000,15000,J11)</f>
        <v>0</v>
      </c>
      <c r="H27" s="10"/>
      <c r="I27" s="10"/>
      <c r="J27" s="101">
        <v>0</v>
      </c>
      <c r="K27" s="47"/>
      <c r="L27" s="48"/>
      <c r="M27" s="48"/>
      <c r="N27" s="49"/>
      <c r="O27" s="2"/>
      <c r="P27" s="3"/>
      <c r="Q27" s="2"/>
      <c r="R27" s="2"/>
    </row>
    <row r="28" spans="1:18" ht="19.5">
      <c r="A28" s="7"/>
      <c r="B28" s="10"/>
      <c r="C28" s="8" t="s">
        <v>11</v>
      </c>
      <c r="D28" s="8"/>
      <c r="E28" s="8"/>
      <c r="F28" s="8"/>
      <c r="G28" s="11">
        <f>IF(J12&gt;=50000,50000,J12)</f>
        <v>0</v>
      </c>
      <c r="H28" s="10"/>
      <c r="I28" s="10"/>
      <c r="J28" s="101">
        <v>0</v>
      </c>
      <c r="K28" s="47"/>
      <c r="L28" s="48"/>
      <c r="M28" s="48"/>
      <c r="N28" s="49"/>
      <c r="O28" s="2"/>
      <c r="P28" s="2"/>
      <c r="Q28" s="2"/>
      <c r="R28" s="2"/>
    </row>
    <row r="29" spans="1:18" ht="19.5">
      <c r="A29" s="7"/>
      <c r="B29" s="10"/>
      <c r="C29" s="8" t="s">
        <v>25</v>
      </c>
      <c r="D29" s="8"/>
      <c r="E29" s="8"/>
      <c r="F29" s="8"/>
      <c r="G29" s="11">
        <f>IF(J13&gt;=40000,40000,J13)</f>
        <v>0</v>
      </c>
      <c r="H29" s="10"/>
      <c r="I29" s="10"/>
      <c r="J29" s="101">
        <v>10000</v>
      </c>
      <c r="K29" s="47"/>
      <c r="L29" s="48"/>
      <c r="M29" s="48"/>
      <c r="N29" s="49"/>
      <c r="O29" s="2"/>
      <c r="P29" s="2"/>
      <c r="Q29" s="2"/>
      <c r="R29" s="2"/>
    </row>
    <row r="30" spans="1:18" ht="19.5">
      <c r="A30" s="7"/>
      <c r="B30" s="10"/>
      <c r="C30" s="8" t="s">
        <v>36</v>
      </c>
      <c r="D30" s="8"/>
      <c r="E30" s="8"/>
      <c r="F30" s="8"/>
      <c r="G30" s="11">
        <f>IF(J14&gt;=50000,50000,J14)</f>
        <v>0</v>
      </c>
      <c r="H30" s="10"/>
      <c r="I30" s="10"/>
      <c r="J30" s="101">
        <v>0</v>
      </c>
      <c r="K30" s="47"/>
      <c r="L30" s="48"/>
      <c r="M30" s="48"/>
      <c r="N30" s="49"/>
      <c r="O30" s="2"/>
      <c r="P30" s="2"/>
      <c r="Q30" s="2"/>
      <c r="R30" s="2"/>
    </row>
    <row r="31" spans="1:18" ht="19.5">
      <c r="A31" s="7"/>
      <c r="B31" s="10"/>
      <c r="C31" s="8" t="s">
        <v>12</v>
      </c>
      <c r="D31" s="8"/>
      <c r="E31" s="8"/>
      <c r="F31" s="8"/>
      <c r="G31" s="11">
        <f>IF(J15&gt;=15000,15000,J15)</f>
        <v>0</v>
      </c>
      <c r="H31" s="10"/>
      <c r="I31" s="10"/>
      <c r="J31" s="101">
        <v>0</v>
      </c>
      <c r="K31" s="47"/>
      <c r="L31" s="48"/>
      <c r="M31" s="48"/>
      <c r="N31" s="49"/>
      <c r="O31" s="2"/>
      <c r="P31" s="2"/>
      <c r="Q31" s="2"/>
      <c r="R31" s="2"/>
    </row>
    <row r="32" spans="1:18" ht="19.5">
      <c r="A32" s="7"/>
      <c r="B32" s="10"/>
      <c r="C32" s="8" t="s">
        <v>26</v>
      </c>
      <c r="D32" s="8"/>
      <c r="E32" s="8"/>
      <c r="F32" s="8"/>
      <c r="G32" s="11" t="s">
        <v>43</v>
      </c>
      <c r="H32" s="10"/>
      <c r="I32" s="10"/>
      <c r="J32" s="101">
        <v>0</v>
      </c>
      <c r="K32" s="47"/>
      <c r="L32" s="48"/>
      <c r="M32" s="48"/>
      <c r="N32" s="49"/>
      <c r="O32" s="2"/>
      <c r="P32" s="2"/>
      <c r="Q32" s="2"/>
      <c r="R32" s="2"/>
    </row>
    <row r="33" spans="1:18" ht="19.5">
      <c r="A33" s="7">
        <v>12</v>
      </c>
      <c r="B33" s="8" t="s">
        <v>39</v>
      </c>
      <c r="C33" s="8"/>
      <c r="D33" s="8"/>
      <c r="E33" s="8"/>
      <c r="F33" s="8"/>
      <c r="G33" s="17" t="s">
        <v>44</v>
      </c>
      <c r="H33" s="10"/>
      <c r="I33" s="10"/>
      <c r="J33" s="102">
        <f>G25+J21</f>
        <v>66000</v>
      </c>
      <c r="K33" s="47"/>
      <c r="L33" s="48"/>
      <c r="M33" s="48"/>
      <c r="N33" s="49"/>
      <c r="O33" s="2"/>
      <c r="P33" s="2"/>
      <c r="Q33" s="2"/>
      <c r="R33" s="2"/>
    </row>
    <row r="34" spans="1:18" ht="19.5">
      <c r="A34" s="7">
        <v>13</v>
      </c>
      <c r="B34" s="8" t="s">
        <v>13</v>
      </c>
      <c r="C34" s="8"/>
      <c r="D34" s="8"/>
      <c r="E34" s="8"/>
      <c r="F34" s="8"/>
      <c r="G34" s="17">
        <f>IF(N10&gt;=G35,N10-G35,0)</f>
        <v>30000</v>
      </c>
      <c r="H34" s="10"/>
      <c r="I34" s="10"/>
      <c r="J34" s="102">
        <f>J19-J33</f>
        <v>222577</v>
      </c>
      <c r="K34" s="47"/>
      <c r="L34" s="48"/>
      <c r="M34" s="48"/>
      <c r="N34" s="49"/>
      <c r="O34" s="2"/>
      <c r="P34" s="2"/>
      <c r="Q34" s="2"/>
      <c r="R34" s="2"/>
    </row>
    <row r="35" spans="1:18" ht="19.5">
      <c r="A35" s="7">
        <v>14</v>
      </c>
      <c r="B35" s="8" t="s">
        <v>14</v>
      </c>
      <c r="C35" s="8"/>
      <c r="D35" s="8"/>
      <c r="E35" s="8"/>
      <c r="F35" s="8"/>
      <c r="G35" s="17">
        <f>10%*N11</f>
        <v>70000</v>
      </c>
      <c r="H35" s="10"/>
      <c r="I35" s="10"/>
      <c r="J35" s="102">
        <f>J36+J37+J38+J39</f>
        <v>6257.700000000001</v>
      </c>
      <c r="K35" s="47"/>
      <c r="L35" s="48"/>
      <c r="M35" s="48"/>
      <c r="N35" s="49"/>
      <c r="O35" s="2"/>
      <c r="P35" s="2"/>
      <c r="Q35" s="2"/>
      <c r="R35" s="2"/>
    </row>
    <row r="36" spans="1:18" ht="27.75" customHeight="1">
      <c r="A36" s="7"/>
      <c r="B36" s="10"/>
      <c r="C36" s="50" t="s">
        <v>53</v>
      </c>
      <c r="D36" s="50"/>
      <c r="E36" s="8"/>
      <c r="F36" s="8"/>
      <c r="G36" s="17">
        <f>IF(N6=G32,50%*N11,40%*N11)</f>
        <v>350000</v>
      </c>
      <c r="H36" s="10"/>
      <c r="I36" s="10"/>
      <c r="J36" s="102">
        <v>0</v>
      </c>
      <c r="K36" s="47"/>
      <c r="L36" s="48"/>
      <c r="M36" s="48"/>
      <c r="N36" s="49"/>
      <c r="O36" s="2"/>
      <c r="P36" s="2"/>
      <c r="Q36" s="2"/>
      <c r="R36" s="2"/>
    </row>
    <row r="37" spans="1:18" ht="19.5">
      <c r="A37" s="7"/>
      <c r="B37" s="10"/>
      <c r="C37" s="50" t="s">
        <v>15</v>
      </c>
      <c r="D37" s="50"/>
      <c r="E37" s="8"/>
      <c r="F37" s="8"/>
      <c r="G37" s="9"/>
      <c r="H37" s="10"/>
      <c r="I37" s="10"/>
      <c r="J37" s="102">
        <f>G6*10%</f>
        <v>6257.700000000001</v>
      </c>
      <c r="K37" s="47"/>
      <c r="L37" s="48"/>
      <c r="M37" s="48"/>
      <c r="N37" s="49"/>
      <c r="O37" s="2"/>
      <c r="P37" s="2"/>
      <c r="Q37" s="2"/>
      <c r="R37" s="2"/>
    </row>
    <row r="38" spans="1:18" ht="19.5">
      <c r="A38" s="7"/>
      <c r="B38" s="10"/>
      <c r="C38" s="50" t="s">
        <v>23</v>
      </c>
      <c r="D38" s="50"/>
      <c r="E38" s="8"/>
      <c r="F38" s="8"/>
      <c r="G38" s="10"/>
      <c r="H38" s="10"/>
      <c r="I38" s="10"/>
      <c r="J38" s="102">
        <f>G22*20%</f>
        <v>0</v>
      </c>
      <c r="K38" s="47"/>
      <c r="L38" s="48"/>
      <c r="M38" s="48"/>
      <c r="N38" s="49"/>
      <c r="O38" s="2"/>
      <c r="P38" s="2"/>
      <c r="Q38" s="2"/>
      <c r="R38" s="2"/>
    </row>
    <row r="39" spans="1:18" ht="19.5">
      <c r="A39" s="7"/>
      <c r="B39" s="10"/>
      <c r="C39" s="50" t="s">
        <v>24</v>
      </c>
      <c r="D39" s="50"/>
      <c r="E39" s="8"/>
      <c r="F39" s="8"/>
      <c r="G39" s="10"/>
      <c r="H39" s="10"/>
      <c r="I39" s="10"/>
      <c r="J39" s="102">
        <f>G23*30%</f>
        <v>0</v>
      </c>
      <c r="K39" s="47"/>
      <c r="L39" s="48"/>
      <c r="M39" s="48"/>
      <c r="N39" s="49"/>
      <c r="O39" s="2"/>
      <c r="P39" s="2"/>
      <c r="Q39" s="2"/>
      <c r="R39" s="2"/>
    </row>
    <row r="40" spans="1:18" ht="19.5">
      <c r="A40" s="7">
        <v>15</v>
      </c>
      <c r="B40" s="8" t="s">
        <v>16</v>
      </c>
      <c r="C40" s="8"/>
      <c r="D40" s="8"/>
      <c r="E40" s="8"/>
      <c r="F40" s="8"/>
      <c r="G40" s="10"/>
      <c r="H40" s="10"/>
      <c r="I40" s="10"/>
      <c r="J40" s="102">
        <f>ROUND(J35*3%,0)</f>
        <v>188</v>
      </c>
      <c r="K40" s="47"/>
      <c r="L40" s="48"/>
      <c r="M40" s="48"/>
      <c r="N40" s="49"/>
      <c r="O40" s="2"/>
      <c r="P40" s="2"/>
      <c r="Q40" s="2"/>
      <c r="R40" s="2"/>
    </row>
    <row r="41" spans="1:18" ht="19.5">
      <c r="A41" s="7">
        <v>16</v>
      </c>
      <c r="B41" s="8" t="s">
        <v>37</v>
      </c>
      <c r="C41" s="8"/>
      <c r="D41" s="8"/>
      <c r="E41" s="8"/>
      <c r="F41" s="8"/>
      <c r="G41" s="10"/>
      <c r="H41" s="10"/>
      <c r="I41" s="10"/>
      <c r="J41" s="102">
        <f>G24*10%</f>
        <v>0</v>
      </c>
      <c r="K41" s="47"/>
      <c r="L41" s="48"/>
      <c r="M41" s="48"/>
      <c r="N41" s="49"/>
      <c r="O41" s="2"/>
      <c r="P41" s="2"/>
      <c r="Q41" s="2"/>
      <c r="R41" s="2"/>
    </row>
    <row r="42" spans="1:18" ht="19.5">
      <c r="A42" s="7">
        <v>17</v>
      </c>
      <c r="B42" s="8" t="s">
        <v>17</v>
      </c>
      <c r="C42" s="8"/>
      <c r="D42" s="8"/>
      <c r="E42" s="8"/>
      <c r="F42" s="8"/>
      <c r="G42" s="10"/>
      <c r="H42" s="10"/>
      <c r="I42" s="10"/>
      <c r="J42" s="102">
        <f>ROUND(J35+J40+J41,0)</f>
        <v>6446</v>
      </c>
      <c r="K42" s="47"/>
      <c r="L42" s="48"/>
      <c r="M42" s="48"/>
      <c r="N42" s="49"/>
      <c r="O42" s="2"/>
      <c r="P42" s="2"/>
      <c r="Q42" s="2"/>
      <c r="R42" s="2"/>
    </row>
    <row r="43" spans="1:18" ht="15.75" customHeight="1">
      <c r="A43" s="7">
        <v>18</v>
      </c>
      <c r="B43" s="51" t="s">
        <v>40</v>
      </c>
      <c r="C43" s="52"/>
      <c r="D43" s="52"/>
      <c r="E43" s="52"/>
      <c r="F43" s="53"/>
      <c r="G43" s="54"/>
      <c r="H43" s="54"/>
      <c r="I43" s="54"/>
      <c r="J43" s="103">
        <v>46000</v>
      </c>
      <c r="K43" s="47"/>
      <c r="L43" s="48"/>
      <c r="M43" s="48"/>
      <c r="N43" s="49"/>
      <c r="O43" s="2"/>
      <c r="P43" s="2"/>
      <c r="Q43" s="2"/>
      <c r="R43" s="2"/>
    </row>
    <row r="44" spans="1:18" ht="19.5">
      <c r="A44" s="55">
        <v>19</v>
      </c>
      <c r="B44" s="56" t="s">
        <v>41</v>
      </c>
      <c r="C44" s="56"/>
      <c r="D44" s="56"/>
      <c r="E44" s="56"/>
      <c r="F44" s="56"/>
      <c r="G44" s="57"/>
      <c r="H44" s="57"/>
      <c r="I44" s="57"/>
      <c r="J44" s="104">
        <f>J42-J43</f>
        <v>-39554</v>
      </c>
      <c r="K44" s="58"/>
      <c r="L44" s="59"/>
      <c r="M44" s="59"/>
      <c r="N44" s="60"/>
      <c r="O44" s="2"/>
      <c r="P44" s="2"/>
      <c r="Q44" s="2"/>
      <c r="R44" s="2"/>
    </row>
    <row r="45" spans="1:18" ht="19.5">
      <c r="A45" s="55"/>
      <c r="B45" s="41" t="s">
        <v>29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2"/>
      <c r="O45" s="2"/>
      <c r="P45" s="2"/>
      <c r="Q45" s="2"/>
      <c r="R45" s="2"/>
    </row>
    <row r="46" spans="1:18" ht="19.5">
      <c r="A46" s="105"/>
      <c r="B46" s="106"/>
      <c r="C46" s="106"/>
      <c r="D46" s="106"/>
      <c r="E46" s="106"/>
      <c r="F46" s="106"/>
      <c r="G46" s="106"/>
      <c r="H46" s="106"/>
      <c r="I46" s="106"/>
      <c r="J46" s="107"/>
      <c r="K46" s="61"/>
      <c r="L46" s="62"/>
      <c r="M46" s="62"/>
      <c r="N46" s="63"/>
      <c r="O46" s="2"/>
      <c r="P46" s="2"/>
      <c r="Q46" s="2"/>
      <c r="R46" s="2"/>
    </row>
    <row r="47" spans="1:18" ht="20.25" thickBot="1">
      <c r="A47" s="108"/>
      <c r="B47" s="109"/>
      <c r="C47" s="109"/>
      <c r="D47" s="109"/>
      <c r="E47" s="109"/>
      <c r="F47" s="109"/>
      <c r="G47" s="109"/>
      <c r="H47" s="109"/>
      <c r="I47" s="109"/>
      <c r="J47" s="110"/>
      <c r="K47" s="66"/>
      <c r="L47" s="65"/>
      <c r="M47" s="67" t="s">
        <v>32</v>
      </c>
      <c r="N47" s="68"/>
      <c r="O47" s="2"/>
      <c r="P47" s="2"/>
      <c r="Q47" s="2"/>
      <c r="R47" s="2"/>
    </row>
    <row r="48" ht="20.25" thickTop="1"/>
  </sheetData>
  <sheetProtection password="CC47" sheet="1" selectLockedCells="1"/>
  <mergeCells count="62">
    <mergeCell ref="A9:A16"/>
    <mergeCell ref="A46:J47"/>
    <mergeCell ref="B45:N45"/>
    <mergeCell ref="M47:N47"/>
    <mergeCell ref="K46:N46"/>
    <mergeCell ref="K11:M11"/>
    <mergeCell ref="K12:N12"/>
    <mergeCell ref="B20:E20"/>
    <mergeCell ref="B41:F41"/>
    <mergeCell ref="C30:F30"/>
    <mergeCell ref="C31:F31"/>
    <mergeCell ref="K5:M7"/>
    <mergeCell ref="K8:M9"/>
    <mergeCell ref="N8:N9"/>
    <mergeCell ref="K10:M10"/>
    <mergeCell ref="B2:F2"/>
    <mergeCell ref="B7:F7"/>
    <mergeCell ref="K3:N4"/>
    <mergeCell ref="K13:M14"/>
    <mergeCell ref="N13:N14"/>
    <mergeCell ref="C11:F11"/>
    <mergeCell ref="C27:F27"/>
    <mergeCell ref="J15:J16"/>
    <mergeCell ref="C14:F14"/>
    <mergeCell ref="C23:F23"/>
    <mergeCell ref="C24:F24"/>
    <mergeCell ref="B3:F3"/>
    <mergeCell ref="B4:F4"/>
    <mergeCell ref="B5:F5"/>
    <mergeCell ref="B6:F6"/>
    <mergeCell ref="C21:F21"/>
    <mergeCell ref="C15:F16"/>
    <mergeCell ref="C12:F12"/>
    <mergeCell ref="C13:F13"/>
    <mergeCell ref="B42:F42"/>
    <mergeCell ref="B40:F40"/>
    <mergeCell ref="C26:F26"/>
    <mergeCell ref="C36:F36"/>
    <mergeCell ref="C25:F25"/>
    <mergeCell ref="C37:F37"/>
    <mergeCell ref="C38:F38"/>
    <mergeCell ref="B35:F35"/>
    <mergeCell ref="C29:F29"/>
    <mergeCell ref="C32:F32"/>
    <mergeCell ref="C39:F39"/>
    <mergeCell ref="B8:F8"/>
    <mergeCell ref="B17:F17"/>
    <mergeCell ref="B18:F18"/>
    <mergeCell ref="B19:F19"/>
    <mergeCell ref="B33:F33"/>
    <mergeCell ref="B34:F34"/>
    <mergeCell ref="C28:F28"/>
    <mergeCell ref="A1:F1"/>
    <mergeCell ref="G1:N1"/>
    <mergeCell ref="K15:N20"/>
    <mergeCell ref="C22:F22"/>
    <mergeCell ref="C9:F10"/>
    <mergeCell ref="J9:J10"/>
    <mergeCell ref="K2:N2"/>
    <mergeCell ref="K21:N44"/>
    <mergeCell ref="B43:F43"/>
    <mergeCell ref="B44:F44"/>
  </mergeCells>
  <dataValidations count="2">
    <dataValidation type="list" allowBlank="1" showInputMessage="1" showErrorMessage="1" sqref="N6">
      <formula1>$G$32:$G$33</formula1>
    </dataValidation>
    <dataValidation type="list" allowBlank="1" showInputMessage="1" showErrorMessage="1" sqref="J2">
      <formula1>$G$3:$G$5</formula1>
    </dataValidation>
  </dataValidations>
  <hyperlinks>
    <hyperlink ref="A9" r:id="rId1" display="www.employeesforum.yolasite.com"/>
  </hyperlinks>
  <printOptions/>
  <pageMargins left="0.109071729957806" right="0.109071729957806" top="0.641666666666667" bottom="0.75" header="0.3" footer="0.3"/>
  <pageSetup fitToHeight="1" fitToWidth="1" horizontalDpi="600" verticalDpi="600" orientation="portrait" scale="68" r:id="rId2"/>
  <headerFooter>
    <oddHeader>&amp;C&amp;"+,Regular"&amp;20INCOME TAX STATEMENT FOR ASSESSMENT YEAR 2011-12</oddHeader>
  </headerFooter>
  <rowBreaks count="1" manualBreakCount="1">
    <brk id="47" max="13" man="1"/>
  </rowBreaks>
  <colBreaks count="1" manualBreakCount="1">
    <brk id="14" max="50" man="1"/>
  </colBreaks>
  <ignoredErrors>
    <ignoredError sqref="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SAKHU-RIYA</dc:creator>
  <cp:keywords/>
  <dc:description/>
  <cp:lastModifiedBy>SAKHU-RIYA</cp:lastModifiedBy>
  <cp:lastPrinted>2011-02-11T01:19:52Z</cp:lastPrinted>
  <dcterms:created xsi:type="dcterms:W3CDTF">2010-03-03T16:01:23Z</dcterms:created>
  <dcterms:modified xsi:type="dcterms:W3CDTF">2011-02-11T01:19:55Z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